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Can doi QI" sheetId="1" r:id="rId1"/>
    <sheet name="thu Quý I" sheetId="2" r:id="rId2"/>
    <sheet name="Chi quý I" sheetId="3" r:id="rId3"/>
  </sheets>
  <definedNames>
    <definedName name="_xlnm.Print_Area" localSheetId="0">'Can doi QI'!$A$1:$F$19</definedName>
    <definedName name="_xlnm.Print_Area" localSheetId="2">'Chi quý I'!$A$1:$F$27</definedName>
    <definedName name="_xlnm.Print_Area" localSheetId="1">'thu Quý I'!$A$1:$F$26</definedName>
  </definedNames>
  <calcPr calcId="144525"/>
</workbook>
</file>

<file path=xl/calcChain.xml><?xml version="1.0" encoding="utf-8"?>
<calcChain xmlns="http://schemas.openxmlformats.org/spreadsheetml/2006/main">
  <c r="D12" i="3" l="1"/>
  <c r="D24" i="2"/>
  <c r="D25" i="2"/>
  <c r="D15" i="2" l="1"/>
  <c r="D21" i="2"/>
  <c r="E11" i="2" l="1"/>
  <c r="E12" i="2"/>
  <c r="E13" i="2"/>
  <c r="E14" i="2"/>
  <c r="E15" i="2"/>
  <c r="E16" i="2"/>
  <c r="E17" i="2"/>
  <c r="E18" i="2"/>
  <c r="E19" i="2"/>
  <c r="E20" i="2"/>
  <c r="E21" i="2"/>
  <c r="E24" i="2"/>
  <c r="E25" i="2"/>
  <c r="E12" i="3"/>
  <c r="E14" i="3"/>
  <c r="E15" i="3"/>
  <c r="E16" i="3"/>
  <c r="E17" i="3"/>
  <c r="E18" i="3"/>
  <c r="E19" i="3"/>
  <c r="E20" i="3"/>
  <c r="E21" i="3"/>
  <c r="E22" i="3"/>
  <c r="E23" i="3"/>
  <c r="E24" i="3"/>
  <c r="D21" i="3" l="1"/>
  <c r="D23" i="3"/>
  <c r="D24" i="3"/>
  <c r="D20" i="3"/>
  <c r="D18" i="3"/>
  <c r="D15" i="3"/>
  <c r="D11" i="3"/>
  <c r="E11" i="3" s="1"/>
  <c r="C14" i="3"/>
  <c r="C23" i="3"/>
  <c r="C15" i="3"/>
  <c r="C11" i="3"/>
  <c r="D15" i="1" l="1"/>
  <c r="C17" i="1"/>
  <c r="C15" i="1"/>
  <c r="C16" i="1"/>
  <c r="C10" i="3" l="1"/>
  <c r="D14" i="3"/>
  <c r="D16" i="1" s="1"/>
  <c r="D14" i="1" s="1"/>
  <c r="D13" i="1" s="1"/>
  <c r="C9" i="3"/>
  <c r="D23" i="2"/>
  <c r="C23" i="2"/>
  <c r="C10" i="1" s="1"/>
  <c r="C9" i="1" s="1"/>
  <c r="C10" i="2"/>
  <c r="C9" i="2" s="1"/>
  <c r="E15" i="1"/>
  <c r="C14" i="1"/>
  <c r="C13" i="1" s="1"/>
  <c r="E11" i="1"/>
  <c r="D10" i="1" l="1"/>
  <c r="E23" i="2"/>
  <c r="D10" i="2"/>
  <c r="E17" i="1"/>
  <c r="E16" i="1"/>
  <c r="E10" i="1" l="1"/>
  <c r="D9" i="1"/>
  <c r="E9" i="1" s="1"/>
  <c r="D9" i="2"/>
  <c r="E9" i="2" s="1"/>
  <c r="E10" i="2"/>
  <c r="D10" i="3"/>
  <c r="E14" i="1"/>
  <c r="E10" i="3" l="1"/>
  <c r="D9" i="3"/>
  <c r="E9" i="3" s="1"/>
  <c r="E13" i="1"/>
</calcChain>
</file>

<file path=xl/sharedStrings.xml><?xml version="1.0" encoding="utf-8"?>
<sst xmlns="http://schemas.openxmlformats.org/spreadsheetml/2006/main" count="99" uniqueCount="69">
  <si>
    <t xml:space="preserve">               ỦY BAN NHÂN DÂN</t>
  </si>
  <si>
    <t>Biểu số 01</t>
  </si>
  <si>
    <t xml:space="preserve">               HUYỆN THẠCH HÀ</t>
  </si>
  <si>
    <t>ĐVT: Triệu đồng.</t>
  </si>
  <si>
    <t>TT</t>
  </si>
  <si>
    <t>Nội dung</t>
  </si>
  <si>
    <t>So sánh ước thực hiện với (%)</t>
  </si>
  <si>
    <t>Cùng kỳ năm trước</t>
  </si>
  <si>
    <t>A</t>
  </si>
  <si>
    <t>TỔNG NGUỒN THU NGÂN SÁCH HUYỆN</t>
  </si>
  <si>
    <t>I</t>
  </si>
  <si>
    <t>Thu ngân sách huyện được hưởng theo phân cấp</t>
  </si>
  <si>
    <t>II</t>
  </si>
  <si>
    <t>Thu bổ sung ngân sách cấp trên</t>
  </si>
  <si>
    <t>III</t>
  </si>
  <si>
    <t>Thu chuyển nguồn từ năm trước chuyển sang</t>
  </si>
  <si>
    <t>B</t>
  </si>
  <si>
    <t>TỔNG CHI NGÂN SÁCH HUYỆN</t>
  </si>
  <si>
    <t>Tổng chi cân đối ngân sách huyện</t>
  </si>
  <si>
    <t>Chi đầu tư phát triển</t>
  </si>
  <si>
    <t>Chi thường xuyên</t>
  </si>
  <si>
    <t>Dự phòng ngân sách</t>
  </si>
  <si>
    <t>Chi từ nguồn bổ sung có mục tiêu từ ngân sách cấp tỉnh</t>
  </si>
  <si>
    <t>ỦY  BAN NHÂN DÂN HUYỆN</t>
  </si>
  <si>
    <t>ỦY BAN NHÂN DÂN</t>
  </si>
  <si>
    <t>Biểu 02</t>
  </si>
  <si>
    <t>HUYỆN THẠCH HÀ</t>
  </si>
  <si>
    <t>Đơn vị tính: Triệu đồng</t>
  </si>
  <si>
    <t>So sánh ước
 thực hiện với (%)</t>
  </si>
  <si>
    <t>TỔNG THU NSNN TRÊN ĐỊA BÀN</t>
  </si>
  <si>
    <t>Thu nội địa</t>
  </si>
  <si>
    <t>Thu Quốc doanh</t>
  </si>
  <si>
    <t>Thu Ngoài quốc doanh</t>
  </si>
  <si>
    <t>Thuế thu nhập cá nhân</t>
  </si>
  <si>
    <t>Lệ phí trước bạ</t>
  </si>
  <si>
    <t>Thu phí, lệ phí</t>
  </si>
  <si>
    <t>Thuế phi nông nghiệp</t>
  </si>
  <si>
    <t xml:space="preserve">Cấp quyền khai thác khoáng sản </t>
  </si>
  <si>
    <t>Tiền thuê mặt đất, mặt nước</t>
  </si>
  <si>
    <t>Tiền sử dụng đất</t>
  </si>
  <si>
    <t>Thu tại xã</t>
  </si>
  <si>
    <t>Thu khác ngân sách</t>
  </si>
  <si>
    <t>Thu viện trợ</t>
  </si>
  <si>
    <t>THU NS HUYỆN ĐƯỢC HƯỞNG THEO PHÂN CẤP</t>
  </si>
  <si>
    <t>Từ các khoản thu phân chia</t>
  </si>
  <si>
    <t>Các khoản thu ngân sách huyện hưởng 100%</t>
  </si>
  <si>
    <t>ỦY BAN NHÂN DÂN HUYỆN</t>
  </si>
  <si>
    <t>Biểu 03</t>
  </si>
  <si>
    <t>CHI CÂN ĐỐI NGÂN SÁCH HUYỆN</t>
  </si>
  <si>
    <t>Chi đầu tư cho các dự án</t>
  </si>
  <si>
    <t>Chi đầu tư phát triển khác</t>
  </si>
  <si>
    <t>Chi An ninh - Quốc phòng</t>
  </si>
  <si>
    <t>Sự nghiệp GD-ĐT và dạy nghề</t>
  </si>
  <si>
    <t>Sự nghiệp y tế</t>
  </si>
  <si>
    <t>Sự nghiệp VHTT, TTTH</t>
  </si>
  <si>
    <t>Sự nghiệp thể dục thể thao</t>
  </si>
  <si>
    <t>Chi đảm bảo xã hội</t>
  </si>
  <si>
    <t>Sự nghiệp kinh tế</t>
  </si>
  <si>
    <t>Chi sự nghiệp môi trường (bao gồm xử lý rác)</t>
  </si>
  <si>
    <t>Chi quản lý hành chính Nhà nước, Đảng, Đoàn thể</t>
  </si>
  <si>
    <t>Chi khác ngân sách</t>
  </si>
  <si>
    <t>Dự phòng</t>
  </si>
  <si>
    <t>CHI TỪ NGUỒN BỔ SUNG TỪ NS CẤP TRÊN</t>
  </si>
  <si>
    <t>ƯỚC THỰC HIỆN THU NGÂN SÁCH NHÀ NƯỚC QUÝ I NĂM 2021</t>
  </si>
  <si>
    <t>Dự toán năm 2021</t>
  </si>
  <si>
    <t>Ước thực hiện quý I năm 2021</t>
  </si>
  <si>
    <t>ƯỚC THỰC HIỆN CHI NGÂN SÁCH NHÀ NƯỚC QUÝ I NĂM 2021</t>
  </si>
  <si>
    <t>So sánh ước 
thực hiện với (%)</t>
  </si>
  <si>
    <t>CÂN ĐỐI NGÂN SÁCH HUYỆN QUÝ I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</si>
</sst>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i/>
      <sz val="13"/>
      <name val="Times New Roman"/>
      <family val="1"/>
    </font>
    <font>
      <sz val="12"/>
      <name val="Times New Roman"/>
      <family val="1"/>
    </font>
    <font>
      <i/>
      <sz val="14"/>
      <name val="Times New Roman"/>
      <family val="1"/>
    </font>
    <font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7" fillId="0" borderId="0">
      <alignment vertical="center" wrapText="1"/>
    </xf>
    <xf numFmtId="3" fontId="7" fillId="0" borderId="0">
      <alignment vertical="center" wrapText="1"/>
    </xf>
  </cellStyleXfs>
  <cellXfs count="79">
    <xf numFmtId="0" fontId="0" fillId="0" borderId="0" xfId="0"/>
    <xf numFmtId="3" fontId="2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3" fontId="4" fillId="0" borderId="0" xfId="0" applyNumberFormat="1" applyFont="1" applyAlignment="1">
      <alignment horizontal="left" vertical="center" wrapText="1"/>
    </xf>
    <xf numFmtId="3" fontId="4" fillId="0" borderId="0" xfId="0" applyNumberFormat="1" applyFont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9" fontId="2" fillId="0" borderId="5" xfId="2" applyFont="1" applyBorder="1" applyAlignment="1">
      <alignment horizontal="right" vertical="center" wrapText="1"/>
    </xf>
    <xf numFmtId="9" fontId="2" fillId="0" borderId="5" xfId="2" applyFont="1" applyBorder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3" fontId="2" fillId="0" borderId="5" xfId="0" applyNumberFormat="1" applyFont="1" applyBorder="1" applyAlignment="1">
      <alignment horizontal="right" vertical="center" wrapText="1"/>
    </xf>
    <xf numFmtId="164" fontId="2" fillId="2" borderId="5" xfId="1" applyNumberFormat="1" applyFont="1" applyFill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vertical="center" wrapText="1"/>
    </xf>
    <xf numFmtId="164" fontId="4" fillId="0" borderId="5" xfId="1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9" fontId="4" fillId="0" borderId="5" xfId="2" applyFont="1" applyBorder="1" applyAlignment="1">
      <alignment horizontal="right" vertical="center" wrapText="1"/>
    </xf>
    <xf numFmtId="3" fontId="0" fillId="0" borderId="0" xfId="0" applyNumberFormat="1" applyFont="1" applyAlignment="1">
      <alignment vertical="center" wrapText="1"/>
    </xf>
    <xf numFmtId="164" fontId="7" fillId="3" borderId="0" xfId="1" applyNumberFormat="1" applyFont="1" applyFill="1" applyAlignment="1">
      <alignment vertical="center"/>
    </xf>
    <xf numFmtId="0" fontId="7" fillId="3" borderId="0" xfId="0" applyFont="1" applyFill="1" applyAlignment="1">
      <alignment vertical="center"/>
    </xf>
    <xf numFmtId="3" fontId="7" fillId="3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3" fontId="3" fillId="3" borderId="5" xfId="3" applyFont="1" applyFill="1" applyBorder="1" applyAlignment="1">
      <alignment horizontal="center" vertical="center" wrapText="1"/>
    </xf>
    <xf numFmtId="3" fontId="3" fillId="3" borderId="5" xfId="3" applyFont="1" applyFill="1" applyBorder="1" applyAlignment="1">
      <alignment horizontal="left" vertical="center" wrapText="1"/>
    </xf>
    <xf numFmtId="3" fontId="3" fillId="0" borderId="5" xfId="0" applyNumberFormat="1" applyFont="1" applyFill="1" applyBorder="1" applyAlignment="1">
      <alignment vertical="center"/>
    </xf>
    <xf numFmtId="9" fontId="7" fillId="3" borderId="5" xfId="2" applyFont="1" applyFill="1" applyBorder="1" applyAlignment="1">
      <alignment vertical="center"/>
    </xf>
    <xf numFmtId="3" fontId="7" fillId="3" borderId="5" xfId="3" applyFont="1" applyFill="1" applyBorder="1" applyAlignment="1">
      <alignment horizontal="center" vertical="center" wrapText="1"/>
    </xf>
    <xf numFmtId="3" fontId="7" fillId="3" borderId="5" xfId="3" applyFont="1" applyFill="1" applyBorder="1">
      <alignment vertical="center" wrapText="1"/>
    </xf>
    <xf numFmtId="3" fontId="7" fillId="0" borderId="5" xfId="0" applyNumberFormat="1" applyFont="1" applyFill="1" applyBorder="1" applyAlignment="1">
      <alignment vertical="center"/>
    </xf>
    <xf numFmtId="3" fontId="3" fillId="3" borderId="5" xfId="3" applyFont="1" applyFill="1" applyBorder="1">
      <alignment vertical="center" wrapText="1"/>
    </xf>
    <xf numFmtId="3" fontId="3" fillId="0" borderId="5" xfId="0" applyNumberFormat="1" applyFont="1" applyFill="1" applyBorder="1" applyAlignment="1">
      <alignment vertical="center" wrapText="1"/>
    </xf>
    <xf numFmtId="9" fontId="3" fillId="3" borderId="5" xfId="2" applyFont="1" applyFill="1" applyBorder="1" applyAlignment="1">
      <alignment vertical="center"/>
    </xf>
    <xf numFmtId="3" fontId="7" fillId="0" borderId="5" xfId="0" applyNumberFormat="1" applyFont="1" applyFill="1" applyBorder="1" applyAlignment="1">
      <alignment vertical="center" wrapText="1"/>
    </xf>
    <xf numFmtId="0" fontId="3" fillId="3" borderId="0" xfId="0" applyFont="1" applyFill="1" applyAlignment="1">
      <alignment horizontal="center" vertical="center"/>
    </xf>
    <xf numFmtId="3" fontId="3" fillId="3" borderId="0" xfId="0" applyNumberFormat="1" applyFont="1" applyFill="1" applyAlignment="1">
      <alignment vertical="center"/>
    </xf>
    <xf numFmtId="164" fontId="3" fillId="0" borderId="5" xfId="1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 wrapText="1"/>
    </xf>
    <xf numFmtId="164" fontId="7" fillId="0" borderId="5" xfId="1" applyNumberFormat="1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vertical="center" wrapText="1"/>
    </xf>
    <xf numFmtId="164" fontId="3" fillId="0" borderId="5" xfId="1" applyNumberFormat="1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vertical="center" wrapText="1"/>
    </xf>
    <xf numFmtId="164" fontId="7" fillId="0" borderId="5" xfId="1" applyNumberFormat="1" applyFont="1" applyFill="1" applyBorder="1" applyAlignment="1">
      <alignment vertical="center" wrapText="1"/>
    </xf>
    <xf numFmtId="164" fontId="7" fillId="3" borderId="5" xfId="1" applyNumberFormat="1" applyFont="1" applyFill="1" applyBorder="1" applyAlignment="1">
      <alignment vertical="center"/>
    </xf>
    <xf numFmtId="164" fontId="4" fillId="3" borderId="5" xfId="1" applyNumberFormat="1" applyFont="1" applyFill="1" applyBorder="1" applyAlignment="1">
      <alignment vertical="center"/>
    </xf>
    <xf numFmtId="0" fontId="7" fillId="2" borderId="5" xfId="0" quotePrefix="1" applyFont="1" applyFill="1" applyBorder="1" applyAlignment="1">
      <alignment horizontal="center" vertical="center"/>
    </xf>
    <xf numFmtId="164" fontId="3" fillId="3" borderId="5" xfId="1" applyNumberFormat="1" applyFont="1" applyFill="1" applyBorder="1" applyAlignment="1">
      <alignment vertical="center"/>
    </xf>
    <xf numFmtId="164" fontId="7" fillId="3" borderId="0" xfId="0" applyNumberFormat="1" applyFont="1" applyFill="1" applyAlignment="1">
      <alignment vertical="center"/>
    </xf>
    <xf numFmtId="164" fontId="3" fillId="3" borderId="0" xfId="1" applyNumberFormat="1" applyFont="1" applyFill="1" applyAlignment="1">
      <alignment vertical="center"/>
    </xf>
    <xf numFmtId="0" fontId="7" fillId="2" borderId="5" xfId="0" applyFont="1" applyFill="1" applyBorder="1" applyAlignment="1">
      <alignment vertical="center" wrapText="1"/>
    </xf>
    <xf numFmtId="9" fontId="3" fillId="3" borderId="0" xfId="2" applyFont="1" applyFill="1" applyAlignment="1">
      <alignment vertical="center"/>
    </xf>
    <xf numFmtId="9" fontId="4" fillId="0" borderId="5" xfId="2" applyFont="1" applyBorder="1" applyAlignment="1">
      <alignment vertical="center" wrapText="1"/>
    </xf>
    <xf numFmtId="9" fontId="2" fillId="0" borderId="0" xfId="2" applyFont="1" applyAlignment="1">
      <alignment vertical="center" wrapText="1"/>
    </xf>
    <xf numFmtId="3" fontId="2" fillId="0" borderId="0" xfId="0" applyNumberFormat="1" applyFont="1" applyAlignment="1">
      <alignment horizontal="left" vertical="center"/>
    </xf>
    <xf numFmtId="3" fontId="5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right" vertical="center" wrapText="1"/>
    </xf>
    <xf numFmtId="3" fontId="3" fillId="0" borderId="0" xfId="0" applyNumberFormat="1" applyFont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164" fontId="2" fillId="3" borderId="6" xfId="1" applyNumberFormat="1" applyFont="1" applyFill="1" applyBorder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3" fontId="3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64" fontId="9" fillId="3" borderId="0" xfId="1" applyNumberFormat="1" applyFont="1" applyFill="1" applyBorder="1" applyAlignment="1">
      <alignment horizontal="right" vertical="center"/>
    </xf>
    <xf numFmtId="164" fontId="3" fillId="3" borderId="5" xfId="1" applyNumberFormat="1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164" fontId="3" fillId="3" borderId="6" xfId="1" applyNumberFormat="1" applyFont="1" applyFill="1" applyBorder="1" applyAlignment="1">
      <alignment horizontal="right" vertical="center"/>
    </xf>
    <xf numFmtId="164" fontId="3" fillId="2" borderId="5" xfId="1" applyNumberFormat="1" applyFont="1" applyFill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10" xfId="4"/>
    <cellStyle name="Normal 14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2</xdr:row>
      <xdr:rowOff>9525</xdr:rowOff>
    </xdr:from>
    <xdr:to>
      <xdr:col>1</xdr:col>
      <xdr:colOff>1219200</xdr:colOff>
      <xdr:row>2</xdr:row>
      <xdr:rowOff>9525</xdr:rowOff>
    </xdr:to>
    <xdr:cxnSp macro="">
      <xdr:nvCxnSpPr>
        <xdr:cNvPr id="2" name="Straight Connector 1"/>
        <xdr:cNvCxnSpPr/>
      </xdr:nvCxnSpPr>
      <xdr:spPr>
        <a:xfrm>
          <a:off x="981075" y="428625"/>
          <a:ext cx="6096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628650</xdr:colOff>
      <xdr:row>2</xdr:row>
      <xdr:rowOff>38100</xdr:rowOff>
    </xdr:from>
    <xdr:to>
      <xdr:col>1</xdr:col>
      <xdr:colOff>1323975</xdr:colOff>
      <xdr:row>2</xdr:row>
      <xdr:rowOff>38100</xdr:rowOff>
    </xdr:to>
    <xdr:cxnSp macro="">
      <xdr:nvCxnSpPr>
        <xdr:cNvPr id="2" name="Straight Connector 1"/>
        <xdr:cNvCxnSpPr/>
      </xdr:nvCxnSpPr>
      <xdr:spPr>
        <a:xfrm>
          <a:off x="1009650" y="457200"/>
          <a:ext cx="6953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695325</xdr:colOff>
      <xdr:row>2</xdr:row>
      <xdr:rowOff>38100</xdr:rowOff>
    </xdr:from>
    <xdr:to>
      <xdr:col>1</xdr:col>
      <xdr:colOff>1390650</xdr:colOff>
      <xdr:row>2</xdr:row>
      <xdr:rowOff>38100</xdr:rowOff>
    </xdr:to>
    <xdr:cxnSp macro="">
      <xdr:nvCxnSpPr>
        <xdr:cNvPr id="2" name="Straight Connector 1"/>
        <xdr:cNvCxnSpPr/>
      </xdr:nvCxnSpPr>
      <xdr:spPr>
        <a:xfrm>
          <a:off x="1076325" y="457200"/>
          <a:ext cx="6953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topLeftCell="A4" workbookViewId="0">
      <selection activeCell="H13" sqref="H13"/>
    </sheetView>
  </sheetViews>
  <sheetFormatPr defaultColWidth="10.28515625" defaultRowHeight="16.5" x14ac:dyDescent="0.25"/>
  <cols>
    <col min="1" max="1" width="5.5703125" style="5" customWidth="1"/>
    <col min="2" max="2" width="59.7109375" style="3" customWidth="1"/>
    <col min="3" max="3" width="15.7109375" style="3" customWidth="1"/>
    <col min="4" max="4" width="17.28515625" style="3" customWidth="1"/>
    <col min="5" max="5" width="16.28515625" style="3" customWidth="1"/>
    <col min="6" max="6" width="17.42578125" style="3" customWidth="1"/>
    <col min="7" max="7" width="14.28515625" style="3" customWidth="1"/>
    <col min="8" max="8" width="15" style="3" customWidth="1"/>
    <col min="9" max="16384" width="10.28515625" style="3"/>
  </cols>
  <sheetData>
    <row r="1" spans="1:8" x14ac:dyDescent="0.25">
      <c r="A1" s="59" t="s">
        <v>0</v>
      </c>
      <c r="B1" s="59"/>
      <c r="C1" s="1"/>
      <c r="D1" s="1"/>
      <c r="E1" s="1"/>
      <c r="F1" s="2" t="s">
        <v>1</v>
      </c>
    </row>
    <row r="2" spans="1:8" x14ac:dyDescent="0.25">
      <c r="A2" s="59" t="s">
        <v>2</v>
      </c>
      <c r="B2" s="59"/>
      <c r="C2" s="1"/>
      <c r="D2" s="1"/>
      <c r="E2" s="1"/>
      <c r="F2" s="2"/>
    </row>
    <row r="3" spans="1:8" x14ac:dyDescent="0.25">
      <c r="A3" s="4"/>
    </row>
    <row r="4" spans="1:8" ht="18.75" x14ac:dyDescent="0.25">
      <c r="A4" s="60" t="s">
        <v>68</v>
      </c>
      <c r="B4" s="60"/>
      <c r="C4" s="60"/>
      <c r="D4" s="60"/>
      <c r="E4" s="60"/>
      <c r="F4" s="60"/>
    </row>
    <row r="5" spans="1:8" x14ac:dyDescent="0.25">
      <c r="A5" s="61"/>
      <c r="B5" s="61"/>
      <c r="C5" s="61"/>
      <c r="D5" s="61"/>
      <c r="E5" s="61"/>
      <c r="F5" s="61"/>
    </row>
    <row r="6" spans="1:8" x14ac:dyDescent="0.25">
      <c r="E6" s="68" t="s">
        <v>3</v>
      </c>
      <c r="F6" s="68"/>
    </row>
    <row r="7" spans="1:8" ht="25.5" customHeight="1" x14ac:dyDescent="0.25">
      <c r="A7" s="62" t="s">
        <v>4</v>
      </c>
      <c r="B7" s="62" t="s">
        <v>5</v>
      </c>
      <c r="C7" s="62" t="s">
        <v>64</v>
      </c>
      <c r="D7" s="62" t="s">
        <v>65</v>
      </c>
      <c r="E7" s="64" t="s">
        <v>6</v>
      </c>
      <c r="F7" s="65"/>
    </row>
    <row r="8" spans="1:8" ht="33" x14ac:dyDescent="0.25">
      <c r="A8" s="63"/>
      <c r="B8" s="63"/>
      <c r="C8" s="63"/>
      <c r="D8" s="63"/>
      <c r="E8" s="6" t="s">
        <v>64</v>
      </c>
      <c r="F8" s="6" t="s">
        <v>7</v>
      </c>
    </row>
    <row r="9" spans="1:8" s="11" customFormat="1" ht="25.5" customHeight="1" x14ac:dyDescent="0.25">
      <c r="A9" s="6" t="s">
        <v>8</v>
      </c>
      <c r="B9" s="7" t="s">
        <v>9</v>
      </c>
      <c r="C9" s="8">
        <f>+C10+C11+C12</f>
        <v>1080422</v>
      </c>
      <c r="D9" s="8">
        <f>+D10+D11+D12</f>
        <v>576181</v>
      </c>
      <c r="E9" s="9">
        <f>+D9/C9</f>
        <v>0.53329254680115734</v>
      </c>
      <c r="F9" s="10">
        <v>1.8</v>
      </c>
      <c r="H9" s="58"/>
    </row>
    <row r="10" spans="1:8" s="11" customFormat="1" ht="25.5" customHeight="1" x14ac:dyDescent="0.25">
      <c r="A10" s="6" t="s">
        <v>10</v>
      </c>
      <c r="B10" s="7" t="s">
        <v>11</v>
      </c>
      <c r="C10" s="8">
        <f>+'thu Quý I'!C23</f>
        <v>481750</v>
      </c>
      <c r="D10" s="12">
        <f>+'thu Quý I'!D23</f>
        <v>180772</v>
      </c>
      <c r="E10" s="9">
        <f t="shared" ref="E10:E17" si="0">+D10/C10</f>
        <v>0.37524026984950698</v>
      </c>
      <c r="F10" s="10">
        <v>2.2964214484431968</v>
      </c>
    </row>
    <row r="11" spans="1:8" s="11" customFormat="1" ht="25.5" customHeight="1" x14ac:dyDescent="0.25">
      <c r="A11" s="6" t="s">
        <v>12</v>
      </c>
      <c r="B11" s="7" t="s">
        <v>13</v>
      </c>
      <c r="C11" s="8">
        <v>598672</v>
      </c>
      <c r="D11" s="12">
        <v>273779</v>
      </c>
      <c r="E11" s="9">
        <f t="shared" si="0"/>
        <v>0.45731051393751504</v>
      </c>
      <c r="F11" s="10">
        <v>2.69</v>
      </c>
      <c r="H11" s="58"/>
    </row>
    <row r="12" spans="1:8" s="11" customFormat="1" ht="25.5" customHeight="1" x14ac:dyDescent="0.25">
      <c r="A12" s="6" t="s">
        <v>14</v>
      </c>
      <c r="B12" s="7" t="s">
        <v>15</v>
      </c>
      <c r="C12" s="8">
        <v>0</v>
      </c>
      <c r="D12" s="13">
        <v>121630</v>
      </c>
      <c r="E12" s="9"/>
      <c r="F12" s="10">
        <v>0.87</v>
      </c>
    </row>
    <row r="13" spans="1:8" s="11" customFormat="1" ht="25.5" customHeight="1" x14ac:dyDescent="0.25">
      <c r="A13" s="6" t="s">
        <v>16</v>
      </c>
      <c r="B13" s="7" t="s">
        <v>17</v>
      </c>
      <c r="C13" s="8">
        <f>+C14+C18</f>
        <v>1108476</v>
      </c>
      <c r="D13" s="8">
        <f>+D14+D18</f>
        <v>326156</v>
      </c>
      <c r="E13" s="9">
        <f t="shared" si="0"/>
        <v>0.29423821535152767</v>
      </c>
      <c r="F13" s="10">
        <v>1.1039669645274843</v>
      </c>
    </row>
    <row r="14" spans="1:8" s="11" customFormat="1" ht="25.5" customHeight="1" x14ac:dyDescent="0.25">
      <c r="A14" s="6" t="s">
        <v>10</v>
      </c>
      <c r="B14" s="7" t="s">
        <v>18</v>
      </c>
      <c r="C14" s="8">
        <f>+C15+C16+C17</f>
        <v>1108476</v>
      </c>
      <c r="D14" s="8">
        <f>+D15+D16+D17</f>
        <v>264087</v>
      </c>
      <c r="E14" s="9">
        <f t="shared" si="0"/>
        <v>0.23824331785261926</v>
      </c>
      <c r="F14" s="10">
        <v>1.0337987809890665</v>
      </c>
    </row>
    <row r="15" spans="1:8" ht="25.5" customHeight="1" x14ac:dyDescent="0.25">
      <c r="A15" s="14">
        <v>1</v>
      </c>
      <c r="B15" s="15" t="s">
        <v>19</v>
      </c>
      <c r="C15" s="16">
        <f>+'Chi quý I'!C11</f>
        <v>493100</v>
      </c>
      <c r="D15" s="17">
        <f>+'Chi quý I'!D11</f>
        <v>121743</v>
      </c>
      <c r="E15" s="18">
        <f t="shared" si="0"/>
        <v>0.24689312512674913</v>
      </c>
      <c r="F15" s="57">
        <v>1.1854581925470071</v>
      </c>
    </row>
    <row r="16" spans="1:8" ht="25.5" customHeight="1" x14ac:dyDescent="0.25">
      <c r="A16" s="14">
        <v>2</v>
      </c>
      <c r="B16" s="15" t="s">
        <v>20</v>
      </c>
      <c r="C16" s="16">
        <f>+'Chi quý I'!C14</f>
        <v>604731</v>
      </c>
      <c r="D16" s="17">
        <f>+'Chi quý I'!D14</f>
        <v>142344</v>
      </c>
      <c r="E16" s="18">
        <f t="shared" si="0"/>
        <v>0.2353839971822182</v>
      </c>
      <c r="F16" s="57">
        <v>0.93183901123360124</v>
      </c>
    </row>
    <row r="17" spans="1:6" ht="25.5" customHeight="1" x14ac:dyDescent="0.25">
      <c r="A17" s="14">
        <v>3</v>
      </c>
      <c r="B17" s="15" t="s">
        <v>21</v>
      </c>
      <c r="C17" s="16">
        <f>+'Chi quý I'!C25</f>
        <v>10645</v>
      </c>
      <c r="D17" s="17"/>
      <c r="E17" s="18">
        <f t="shared" si="0"/>
        <v>0</v>
      </c>
      <c r="F17" s="10"/>
    </row>
    <row r="18" spans="1:6" s="11" customFormat="1" ht="25.5" customHeight="1" x14ac:dyDescent="0.25">
      <c r="A18" s="6" t="s">
        <v>12</v>
      </c>
      <c r="B18" s="7" t="s">
        <v>22</v>
      </c>
      <c r="C18" s="8"/>
      <c r="D18" s="12">
        <v>62069</v>
      </c>
      <c r="E18" s="9"/>
      <c r="F18" s="10">
        <v>1.5522294745792382</v>
      </c>
    </row>
    <row r="19" spans="1:6" ht="26.25" customHeight="1" x14ac:dyDescent="0.25">
      <c r="B19" s="66" t="s">
        <v>23</v>
      </c>
      <c r="C19" s="66"/>
      <c r="D19" s="66"/>
      <c r="E19" s="66"/>
      <c r="F19" s="66"/>
    </row>
    <row r="20" spans="1:6" x14ac:dyDescent="0.25">
      <c r="B20" s="67"/>
      <c r="C20" s="67"/>
      <c r="D20" s="67"/>
      <c r="E20" s="67"/>
      <c r="F20" s="67"/>
    </row>
    <row r="21" spans="1:6" x14ac:dyDescent="0.25">
      <c r="B21" s="67"/>
      <c r="C21" s="67"/>
      <c r="D21" s="67"/>
      <c r="E21" s="67"/>
      <c r="F21" s="67"/>
    </row>
    <row r="22" spans="1:6" x14ac:dyDescent="0.25">
      <c r="B22" s="19"/>
      <c r="C22" s="19"/>
      <c r="D22" s="19"/>
      <c r="E22" s="19"/>
      <c r="F22" s="19"/>
    </row>
    <row r="23" spans="1:6" x14ac:dyDescent="0.25">
      <c r="B23" s="19"/>
      <c r="C23" s="19"/>
      <c r="D23" s="19"/>
      <c r="E23" s="19"/>
      <c r="F23" s="19"/>
    </row>
    <row r="24" spans="1:6" x14ac:dyDescent="0.25">
      <c r="B24" s="19"/>
      <c r="C24" s="19"/>
      <c r="D24" s="19"/>
      <c r="E24" s="19"/>
      <c r="F24" s="19"/>
    </row>
    <row r="25" spans="1:6" x14ac:dyDescent="0.25">
      <c r="B25" s="19"/>
      <c r="C25" s="19"/>
      <c r="D25" s="19"/>
      <c r="E25" s="19"/>
      <c r="F25" s="19"/>
    </row>
    <row r="26" spans="1:6" x14ac:dyDescent="0.25">
      <c r="B26" s="67"/>
      <c r="C26" s="67"/>
      <c r="D26" s="67"/>
      <c r="E26" s="67"/>
      <c r="F26" s="67"/>
    </row>
  </sheetData>
  <mergeCells count="14">
    <mergeCell ref="B19:F19"/>
    <mergeCell ref="B20:F20"/>
    <mergeCell ref="B21:F21"/>
    <mergeCell ref="B26:F26"/>
    <mergeCell ref="E6:F6"/>
    <mergeCell ref="A1:B1"/>
    <mergeCell ref="A2:B2"/>
    <mergeCell ref="A4:F4"/>
    <mergeCell ref="A5:F5"/>
    <mergeCell ref="A7:A8"/>
    <mergeCell ref="B7:B8"/>
    <mergeCell ref="C7:C8"/>
    <mergeCell ref="D7:D8"/>
    <mergeCell ref="E7:F7"/>
  </mergeCells>
  <pageMargins left="0.7" right="0.7" top="0.75" bottom="0.75" header="0.3" footer="0.3"/>
  <pageSetup paperSize="9" scale="66" fitToHeight="10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workbookViewId="0">
      <selection activeCell="B23" sqref="B23"/>
    </sheetView>
  </sheetViews>
  <sheetFormatPr defaultColWidth="10" defaultRowHeight="21.95" customHeight="1" x14ac:dyDescent="0.25"/>
  <cols>
    <col min="1" max="1" width="5.7109375" style="24" customWidth="1"/>
    <col min="2" max="2" width="34.7109375" style="21" customWidth="1"/>
    <col min="3" max="4" width="12.42578125" style="20" customWidth="1"/>
    <col min="5" max="5" width="14.42578125" style="22" customWidth="1"/>
    <col min="6" max="6" width="13.85546875" style="22" customWidth="1"/>
    <col min="7" max="16384" width="10" style="21"/>
  </cols>
  <sheetData>
    <row r="1" spans="1:6" ht="15.75" x14ac:dyDescent="0.25">
      <c r="A1" s="70" t="s">
        <v>24</v>
      </c>
      <c r="B1" s="70"/>
      <c r="E1" s="71" t="s">
        <v>25</v>
      </c>
      <c r="F1" s="71"/>
    </row>
    <row r="2" spans="1:6" ht="15.75" x14ac:dyDescent="0.25">
      <c r="A2" s="70" t="s">
        <v>26</v>
      </c>
      <c r="B2" s="70"/>
    </row>
    <row r="3" spans="1:6" ht="18.75" x14ac:dyDescent="0.25">
      <c r="A3" s="23"/>
      <c r="B3" s="23"/>
      <c r="C3" s="23"/>
      <c r="D3" s="23"/>
    </row>
    <row r="4" spans="1:6" ht="18.75" x14ac:dyDescent="0.25">
      <c r="A4" s="72" t="s">
        <v>63</v>
      </c>
      <c r="B4" s="72"/>
      <c r="C4" s="72"/>
      <c r="D4" s="72"/>
      <c r="E4" s="72"/>
      <c r="F4" s="72"/>
    </row>
    <row r="5" spans="1:6" ht="18.75" x14ac:dyDescent="0.25">
      <c r="A5" s="73"/>
      <c r="B5" s="73"/>
      <c r="C5" s="73"/>
      <c r="D5" s="73"/>
    </row>
    <row r="6" spans="1:6" ht="15.75" x14ac:dyDescent="0.25">
      <c r="B6" s="25"/>
      <c r="C6" s="21"/>
      <c r="D6" s="21"/>
      <c r="E6" s="74" t="s">
        <v>27</v>
      </c>
      <c r="F6" s="74"/>
    </row>
    <row r="7" spans="1:6" s="26" customFormat="1" ht="38.25" customHeight="1" x14ac:dyDescent="0.25">
      <c r="A7" s="75" t="s">
        <v>4</v>
      </c>
      <c r="B7" s="75" t="s">
        <v>5</v>
      </c>
      <c r="C7" s="75" t="s">
        <v>64</v>
      </c>
      <c r="D7" s="76" t="s">
        <v>65</v>
      </c>
      <c r="E7" s="76" t="s">
        <v>28</v>
      </c>
      <c r="F7" s="76"/>
    </row>
    <row r="8" spans="1:6" s="26" customFormat="1" ht="33" x14ac:dyDescent="0.25">
      <c r="A8" s="75"/>
      <c r="B8" s="75"/>
      <c r="C8" s="75"/>
      <c r="D8" s="76"/>
      <c r="E8" s="6" t="s">
        <v>64</v>
      </c>
      <c r="F8" s="6" t="s">
        <v>7</v>
      </c>
    </row>
    <row r="9" spans="1:6" ht="31.5" x14ac:dyDescent="0.25">
      <c r="A9" s="27" t="s">
        <v>8</v>
      </c>
      <c r="B9" s="28" t="s">
        <v>29</v>
      </c>
      <c r="C9" s="29">
        <f>+C10</f>
        <v>508700</v>
      </c>
      <c r="D9" s="29">
        <f>+D10</f>
        <v>185049</v>
      </c>
      <c r="E9" s="36">
        <f>+D9/C9</f>
        <v>0.36376842932966386</v>
      </c>
      <c r="F9" s="36">
        <v>2.2200000000000002</v>
      </c>
    </row>
    <row r="10" spans="1:6" s="26" customFormat="1" ht="21.75" customHeight="1" x14ac:dyDescent="0.25">
      <c r="A10" s="27">
        <v>1</v>
      </c>
      <c r="B10" s="28" t="s">
        <v>30</v>
      </c>
      <c r="C10" s="29">
        <f>+C11+C12+C13+C14+C15+C16+C17+C18+C19+C20+C21</f>
        <v>508700</v>
      </c>
      <c r="D10" s="29">
        <f>+D11+D12+D13+D14+D15+D16+D17+D18+D19+D20+D21</f>
        <v>185049</v>
      </c>
      <c r="E10" s="36">
        <f t="shared" ref="E10:E25" si="0">+D10/C10</f>
        <v>0.36376842932966386</v>
      </c>
      <c r="F10" s="36">
        <v>2.2200000000000002</v>
      </c>
    </row>
    <row r="11" spans="1:6" ht="21.75" customHeight="1" x14ac:dyDescent="0.25">
      <c r="A11" s="31">
        <v>1</v>
      </c>
      <c r="B11" s="32" t="s">
        <v>31</v>
      </c>
      <c r="C11" s="33">
        <v>500</v>
      </c>
      <c r="D11" s="33">
        <v>277</v>
      </c>
      <c r="E11" s="30">
        <f t="shared" si="0"/>
        <v>0.55400000000000005</v>
      </c>
      <c r="F11" s="30">
        <v>1.7987012987012987</v>
      </c>
    </row>
    <row r="12" spans="1:6" ht="21.75" customHeight="1" x14ac:dyDescent="0.25">
      <c r="A12" s="31">
        <v>2</v>
      </c>
      <c r="B12" s="32" t="s">
        <v>32</v>
      </c>
      <c r="C12" s="33">
        <v>25000</v>
      </c>
      <c r="D12" s="33">
        <v>12298</v>
      </c>
      <c r="E12" s="30">
        <f t="shared" si="0"/>
        <v>0.49192000000000002</v>
      </c>
      <c r="F12" s="30">
        <v>1.2230730979612132</v>
      </c>
    </row>
    <row r="13" spans="1:6" ht="21.75" customHeight="1" x14ac:dyDescent="0.25">
      <c r="A13" s="31">
        <v>3</v>
      </c>
      <c r="B13" s="32" t="s">
        <v>33</v>
      </c>
      <c r="C13" s="33">
        <v>9000</v>
      </c>
      <c r="D13" s="33">
        <v>2963</v>
      </c>
      <c r="E13" s="30">
        <f t="shared" si="0"/>
        <v>0.32922222222222225</v>
      </c>
      <c r="F13" s="30">
        <v>1.380708294501398</v>
      </c>
    </row>
    <row r="14" spans="1:6" ht="21.75" customHeight="1" x14ac:dyDescent="0.25">
      <c r="A14" s="31">
        <v>4</v>
      </c>
      <c r="B14" s="32" t="s">
        <v>34</v>
      </c>
      <c r="C14" s="33">
        <v>32000</v>
      </c>
      <c r="D14" s="33">
        <v>13749</v>
      </c>
      <c r="E14" s="30">
        <f t="shared" si="0"/>
        <v>0.42965625000000002</v>
      </c>
      <c r="F14" s="30">
        <v>1.2997731140102098</v>
      </c>
    </row>
    <row r="15" spans="1:6" ht="21.75" customHeight="1" x14ac:dyDescent="0.25">
      <c r="A15" s="31">
        <v>5</v>
      </c>
      <c r="B15" s="32" t="s">
        <v>35</v>
      </c>
      <c r="C15" s="33">
        <v>3500</v>
      </c>
      <c r="D15" s="33">
        <f>1410+81</f>
        <v>1491</v>
      </c>
      <c r="E15" s="30">
        <f t="shared" si="0"/>
        <v>0.42599999999999999</v>
      </c>
      <c r="F15" s="30">
        <v>1.0170532060027284</v>
      </c>
    </row>
    <row r="16" spans="1:6" ht="21.75" customHeight="1" x14ac:dyDescent="0.25">
      <c r="A16" s="31">
        <v>6</v>
      </c>
      <c r="B16" s="32" t="s">
        <v>36</v>
      </c>
      <c r="C16" s="33">
        <v>700</v>
      </c>
      <c r="D16" s="33">
        <v>12</v>
      </c>
      <c r="E16" s="30">
        <f t="shared" si="0"/>
        <v>1.7142857142857144E-2</v>
      </c>
      <c r="F16" s="30">
        <v>6</v>
      </c>
    </row>
    <row r="17" spans="1:6" ht="21.75" customHeight="1" x14ac:dyDescent="0.25">
      <c r="A17" s="31">
        <v>7</v>
      </c>
      <c r="B17" s="32" t="s">
        <v>37</v>
      </c>
      <c r="C17" s="33">
        <v>2000</v>
      </c>
      <c r="D17" s="33">
        <v>423</v>
      </c>
      <c r="E17" s="30">
        <f t="shared" si="0"/>
        <v>0.21149999999999999</v>
      </c>
      <c r="F17" s="30"/>
    </row>
    <row r="18" spans="1:6" ht="21.75" customHeight="1" x14ac:dyDescent="0.25">
      <c r="A18" s="31">
        <v>8</v>
      </c>
      <c r="B18" s="32" t="s">
        <v>38</v>
      </c>
      <c r="C18" s="33">
        <v>9000</v>
      </c>
      <c r="D18" s="33">
        <v>521</v>
      </c>
      <c r="E18" s="30">
        <f t="shared" si="0"/>
        <v>5.7888888888888886E-2</v>
      </c>
      <c r="F18" s="30">
        <v>5.6575089586274295E-2</v>
      </c>
    </row>
    <row r="19" spans="1:6" ht="21.75" customHeight="1" x14ac:dyDescent="0.25">
      <c r="A19" s="31">
        <v>9</v>
      </c>
      <c r="B19" s="32" t="s">
        <v>39</v>
      </c>
      <c r="C19" s="33">
        <v>420000</v>
      </c>
      <c r="D19" s="33">
        <v>151577</v>
      </c>
      <c r="E19" s="30">
        <f t="shared" si="0"/>
        <v>0.36089761904761902</v>
      </c>
      <c r="F19" s="30">
        <v>3.1498483022318275</v>
      </c>
    </row>
    <row r="20" spans="1:6" ht="21.75" customHeight="1" x14ac:dyDescent="0.25">
      <c r="A20" s="31">
        <v>10</v>
      </c>
      <c r="B20" s="32" t="s">
        <v>40</v>
      </c>
      <c r="C20" s="33">
        <v>500</v>
      </c>
      <c r="D20" s="33">
        <v>4</v>
      </c>
      <c r="E20" s="30">
        <f t="shared" si="0"/>
        <v>8.0000000000000002E-3</v>
      </c>
      <c r="F20" s="30">
        <v>1.1940298507462687E-2</v>
      </c>
    </row>
    <row r="21" spans="1:6" ht="21.75" customHeight="1" x14ac:dyDescent="0.25">
      <c r="A21" s="31">
        <v>11</v>
      </c>
      <c r="B21" s="32" t="s">
        <v>41</v>
      </c>
      <c r="C21" s="33">
        <v>6500</v>
      </c>
      <c r="D21" s="33">
        <f>773+961</f>
        <v>1734</v>
      </c>
      <c r="E21" s="30">
        <f t="shared" si="0"/>
        <v>0.26676923076923076</v>
      </c>
      <c r="F21" s="30">
        <v>1.3515198752922837</v>
      </c>
    </row>
    <row r="22" spans="1:6" s="26" customFormat="1" ht="21.75" customHeight="1" x14ac:dyDescent="0.25">
      <c r="A22" s="27" t="s">
        <v>12</v>
      </c>
      <c r="B22" s="34" t="s">
        <v>42</v>
      </c>
      <c r="C22" s="29"/>
      <c r="D22" s="29"/>
      <c r="E22" s="36"/>
      <c r="F22" s="30"/>
    </row>
    <row r="23" spans="1:6" s="26" customFormat="1" ht="31.5" x14ac:dyDescent="0.25">
      <c r="A23" s="27" t="s">
        <v>16</v>
      </c>
      <c r="B23" s="34" t="s">
        <v>43</v>
      </c>
      <c r="C23" s="35">
        <f>+C24+C25</f>
        <v>481750</v>
      </c>
      <c r="D23" s="35">
        <f>+D24+D25</f>
        <v>180772</v>
      </c>
      <c r="E23" s="36">
        <f t="shared" si="0"/>
        <v>0.37524026984950698</v>
      </c>
      <c r="F23" s="36">
        <v>2.2999999999999998</v>
      </c>
    </row>
    <row r="24" spans="1:6" ht="24" customHeight="1" x14ac:dyDescent="0.25">
      <c r="A24" s="31">
        <v>1</v>
      </c>
      <c r="B24" s="32" t="s">
        <v>44</v>
      </c>
      <c r="C24" s="37">
        <v>476450</v>
      </c>
      <c r="D24" s="37">
        <f>99016+81756-2058</f>
        <v>178714</v>
      </c>
      <c r="E24" s="30">
        <f t="shared" si="0"/>
        <v>0.37509497323958441</v>
      </c>
      <c r="F24" s="30">
        <v>2.33</v>
      </c>
    </row>
    <row r="25" spans="1:6" ht="31.5" x14ac:dyDescent="0.25">
      <c r="A25" s="31">
        <v>2</v>
      </c>
      <c r="B25" s="32" t="s">
        <v>45</v>
      </c>
      <c r="C25" s="37">
        <v>5300</v>
      </c>
      <c r="D25" s="37">
        <f>969+438+98+553</f>
        <v>2058</v>
      </c>
      <c r="E25" s="30">
        <f t="shared" si="0"/>
        <v>0.38830188679245281</v>
      </c>
      <c r="F25" s="30">
        <v>1.08</v>
      </c>
    </row>
    <row r="26" spans="1:6" ht="21.75" customHeight="1" x14ac:dyDescent="0.25">
      <c r="C26" s="21"/>
      <c r="D26" s="69" t="s">
        <v>46</v>
      </c>
      <c r="E26" s="69"/>
      <c r="F26" s="69"/>
    </row>
    <row r="27" spans="1:6" s="26" customFormat="1" ht="15.75" x14ac:dyDescent="0.25">
      <c r="A27" s="38"/>
      <c r="B27" s="21"/>
      <c r="C27" s="20"/>
      <c r="D27" s="20"/>
      <c r="E27" s="39"/>
      <c r="F27" s="39"/>
    </row>
    <row r="28" spans="1:6" s="26" customFormat="1" ht="15.75" x14ac:dyDescent="0.25">
      <c r="A28" s="38"/>
      <c r="B28" s="21"/>
      <c r="C28" s="20"/>
      <c r="D28" s="20"/>
      <c r="E28" s="39"/>
      <c r="F28" s="39"/>
    </row>
    <row r="29" spans="1:6" s="26" customFormat="1" ht="15.75" x14ac:dyDescent="0.25">
      <c r="A29" s="38"/>
      <c r="B29" s="21"/>
      <c r="C29" s="20"/>
      <c r="D29" s="20"/>
      <c r="E29" s="39"/>
      <c r="F29" s="39"/>
    </row>
    <row r="30" spans="1:6" s="26" customFormat="1" ht="15.75" x14ac:dyDescent="0.25">
      <c r="A30" s="38"/>
      <c r="B30" s="21"/>
      <c r="C30" s="20"/>
      <c r="D30" s="20"/>
      <c r="E30" s="39"/>
      <c r="F30" s="39"/>
    </row>
    <row r="31" spans="1:6" s="26" customFormat="1" ht="15.75" x14ac:dyDescent="0.25">
      <c r="A31" s="38"/>
      <c r="B31" s="21"/>
      <c r="C31" s="20"/>
      <c r="D31" s="20"/>
      <c r="E31" s="39"/>
      <c r="F31" s="39"/>
    </row>
  </sheetData>
  <mergeCells count="12">
    <mergeCell ref="D26:F26"/>
    <mergeCell ref="A1:B1"/>
    <mergeCell ref="E1:F1"/>
    <mergeCell ref="A2:B2"/>
    <mergeCell ref="A4:F4"/>
    <mergeCell ref="A5:D5"/>
    <mergeCell ref="E6:F6"/>
    <mergeCell ref="A7:A8"/>
    <mergeCell ref="B7:B8"/>
    <mergeCell ref="C7:C8"/>
    <mergeCell ref="D7:D8"/>
    <mergeCell ref="E7:F7"/>
  </mergeCells>
  <pageMargins left="0.7" right="0.7" top="0.75" bottom="0.75" header="0.3" footer="0.3"/>
  <pageSetup paperSize="9" scale="93" fitToHeight="10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workbookViewId="0">
      <selection activeCell="B26" sqref="B26"/>
    </sheetView>
  </sheetViews>
  <sheetFormatPr defaultColWidth="10" defaultRowHeight="21.95" customHeight="1" x14ac:dyDescent="0.25"/>
  <cols>
    <col min="1" max="1" width="5.7109375" style="24" customWidth="1"/>
    <col min="2" max="2" width="35.85546875" style="21" customWidth="1"/>
    <col min="3" max="3" width="12.140625" style="20" customWidth="1"/>
    <col min="4" max="4" width="11.85546875" style="20" customWidth="1"/>
    <col min="5" max="5" width="12.28515625" style="22" customWidth="1"/>
    <col min="6" max="6" width="11.5703125" style="22" customWidth="1"/>
    <col min="7" max="7" width="12.42578125" style="20" customWidth="1"/>
    <col min="8" max="8" width="14.85546875" style="21" customWidth="1"/>
    <col min="9" max="16384" width="10" style="21"/>
  </cols>
  <sheetData>
    <row r="1" spans="1:8" ht="15.75" x14ac:dyDescent="0.25">
      <c r="A1" s="70" t="s">
        <v>24</v>
      </c>
      <c r="B1" s="70"/>
      <c r="E1" s="71" t="s">
        <v>47</v>
      </c>
      <c r="F1" s="71"/>
    </row>
    <row r="2" spans="1:8" ht="15.75" x14ac:dyDescent="0.25">
      <c r="A2" s="70" t="s">
        <v>26</v>
      </c>
      <c r="B2" s="70"/>
    </row>
    <row r="3" spans="1:8" ht="18.75" x14ac:dyDescent="0.25">
      <c r="A3" s="23"/>
      <c r="B3" s="23"/>
      <c r="C3" s="23"/>
      <c r="D3" s="23"/>
    </row>
    <row r="4" spans="1:8" ht="18.75" x14ac:dyDescent="0.25">
      <c r="A4" s="72" t="s">
        <v>66</v>
      </c>
      <c r="B4" s="72"/>
      <c r="C4" s="72"/>
      <c r="D4" s="72"/>
      <c r="E4" s="72"/>
      <c r="F4" s="72"/>
    </row>
    <row r="5" spans="1:8" ht="18.75" x14ac:dyDescent="0.25">
      <c r="A5" s="73"/>
      <c r="B5" s="73"/>
      <c r="C5" s="73"/>
      <c r="D5" s="73"/>
    </row>
    <row r="6" spans="1:8" ht="15.75" x14ac:dyDescent="0.25">
      <c r="B6" s="25"/>
      <c r="C6" s="21"/>
      <c r="D6" s="21"/>
      <c r="E6" s="74" t="s">
        <v>27</v>
      </c>
      <c r="F6" s="74"/>
    </row>
    <row r="7" spans="1:8" s="26" customFormat="1" ht="33.75" customHeight="1" x14ac:dyDescent="0.25">
      <c r="A7" s="75" t="s">
        <v>4</v>
      </c>
      <c r="B7" s="75" t="s">
        <v>5</v>
      </c>
      <c r="C7" s="75" t="s">
        <v>64</v>
      </c>
      <c r="D7" s="76" t="s">
        <v>65</v>
      </c>
      <c r="E7" s="76" t="s">
        <v>67</v>
      </c>
      <c r="F7" s="76"/>
      <c r="G7" s="54"/>
    </row>
    <row r="8" spans="1:8" s="26" customFormat="1" ht="49.5" x14ac:dyDescent="0.25">
      <c r="A8" s="75"/>
      <c r="B8" s="75"/>
      <c r="C8" s="75"/>
      <c r="D8" s="76"/>
      <c r="E8" s="6" t="s">
        <v>64</v>
      </c>
      <c r="F8" s="6" t="s">
        <v>7</v>
      </c>
      <c r="G8" s="54"/>
    </row>
    <row r="9" spans="1:8" s="26" customFormat="1" ht="24" customHeight="1" x14ac:dyDescent="0.25">
      <c r="A9" s="78" t="s">
        <v>17</v>
      </c>
      <c r="B9" s="78"/>
      <c r="C9" s="40">
        <f>+C10+C26</f>
        <v>1108476</v>
      </c>
      <c r="D9" s="40">
        <f>+D10+D26</f>
        <v>326156</v>
      </c>
      <c r="E9" s="36">
        <f>+D9/C9</f>
        <v>0.29423821535152767</v>
      </c>
      <c r="F9" s="36">
        <v>1.0203152079383848</v>
      </c>
      <c r="G9" s="54"/>
      <c r="H9" s="56"/>
    </row>
    <row r="10" spans="1:8" s="26" customFormat="1" ht="31.5" x14ac:dyDescent="0.25">
      <c r="A10" s="41" t="s">
        <v>8</v>
      </c>
      <c r="B10" s="42" t="s">
        <v>48</v>
      </c>
      <c r="C10" s="40">
        <f>+C11+C14+C25</f>
        <v>1108476</v>
      </c>
      <c r="D10" s="40">
        <f>+D11+D14+D25</f>
        <v>264087</v>
      </c>
      <c r="E10" s="36">
        <f t="shared" ref="E10:E24" si="0">+D10/C10</f>
        <v>0.23824331785261926</v>
      </c>
      <c r="F10" s="36">
        <v>1.0337987809890665</v>
      </c>
      <c r="G10" s="54"/>
      <c r="H10" s="56"/>
    </row>
    <row r="11" spans="1:8" s="26" customFormat="1" ht="24" customHeight="1" x14ac:dyDescent="0.25">
      <c r="A11" s="41" t="s">
        <v>10</v>
      </c>
      <c r="B11" s="42" t="s">
        <v>19</v>
      </c>
      <c r="C11" s="40">
        <f>+C12+C13</f>
        <v>493100</v>
      </c>
      <c r="D11" s="40">
        <f>+D12+D13</f>
        <v>121743</v>
      </c>
      <c r="E11" s="36">
        <f t="shared" si="0"/>
        <v>0.24689312512674913</v>
      </c>
      <c r="F11" s="36">
        <v>1.1854581925470071</v>
      </c>
      <c r="G11" s="54"/>
      <c r="H11" s="56"/>
    </row>
    <row r="12" spans="1:8" ht="24" customHeight="1" x14ac:dyDescent="0.25">
      <c r="A12" s="46">
        <v>1</v>
      </c>
      <c r="B12" s="55" t="s">
        <v>49</v>
      </c>
      <c r="C12" s="43">
        <v>493100</v>
      </c>
      <c r="D12" s="43">
        <f>29907+91836</f>
        <v>121743</v>
      </c>
      <c r="E12" s="30">
        <f t="shared" si="0"/>
        <v>0.24689312512674913</v>
      </c>
      <c r="F12" s="30">
        <v>1.1854581925470071</v>
      </c>
      <c r="H12" s="56"/>
    </row>
    <row r="13" spans="1:8" ht="24" customHeight="1" x14ac:dyDescent="0.25">
      <c r="A13" s="46">
        <v>2</v>
      </c>
      <c r="B13" s="55" t="s">
        <v>50</v>
      </c>
      <c r="C13" s="43">
        <v>0</v>
      </c>
      <c r="D13" s="43">
        <v>0</v>
      </c>
      <c r="E13" s="36"/>
      <c r="F13" s="36"/>
      <c r="H13" s="56"/>
    </row>
    <row r="14" spans="1:8" s="26" customFormat="1" ht="24" customHeight="1" x14ac:dyDescent="0.25">
      <c r="A14" s="41" t="s">
        <v>12</v>
      </c>
      <c r="B14" s="44" t="s">
        <v>20</v>
      </c>
      <c r="C14" s="45">
        <f>+SUM(C15:C24)</f>
        <v>604731</v>
      </c>
      <c r="D14" s="45">
        <f>+SUM(D15:D24)</f>
        <v>142344</v>
      </c>
      <c r="E14" s="36">
        <f t="shared" si="0"/>
        <v>0.2353839971822182</v>
      </c>
      <c r="F14" s="36">
        <v>0.93183901123360124</v>
      </c>
      <c r="G14" s="54"/>
      <c r="H14" s="56"/>
    </row>
    <row r="15" spans="1:8" ht="24" customHeight="1" x14ac:dyDescent="0.25">
      <c r="A15" s="46">
        <v>1</v>
      </c>
      <c r="B15" s="47" t="s">
        <v>51</v>
      </c>
      <c r="C15" s="48">
        <f>13248+3120</f>
        <v>16368</v>
      </c>
      <c r="D15" s="48">
        <f>1500+975+439+273</f>
        <v>3187</v>
      </c>
      <c r="E15" s="30">
        <f t="shared" si="0"/>
        <v>0.19470918866080156</v>
      </c>
      <c r="F15" s="30">
        <v>0.96546501060284762</v>
      </c>
      <c r="H15" s="56"/>
    </row>
    <row r="16" spans="1:8" ht="24" customHeight="1" x14ac:dyDescent="0.25">
      <c r="A16" s="46">
        <v>2</v>
      </c>
      <c r="B16" s="47" t="s">
        <v>52</v>
      </c>
      <c r="C16" s="48">
        <v>317630</v>
      </c>
      <c r="D16" s="48">
        <v>71982</v>
      </c>
      <c r="E16" s="30">
        <f t="shared" si="0"/>
        <v>0.22662217044989452</v>
      </c>
      <c r="F16" s="30">
        <v>0.99310173560332216</v>
      </c>
      <c r="H16" s="56"/>
    </row>
    <row r="17" spans="1:8" ht="24" customHeight="1" x14ac:dyDescent="0.25">
      <c r="A17" s="46">
        <v>3</v>
      </c>
      <c r="B17" s="47" t="s">
        <v>53</v>
      </c>
      <c r="C17" s="49">
        <v>26533</v>
      </c>
      <c r="D17" s="50">
        <v>5602</v>
      </c>
      <c r="E17" s="30">
        <f t="shared" si="0"/>
        <v>0.21113330569479516</v>
      </c>
      <c r="F17" s="30">
        <v>1.1060217176702862</v>
      </c>
      <c r="H17" s="56"/>
    </row>
    <row r="18" spans="1:8" ht="24" customHeight="1" x14ac:dyDescent="0.25">
      <c r="A18" s="46">
        <v>4</v>
      </c>
      <c r="B18" s="47" t="s">
        <v>54</v>
      </c>
      <c r="C18" s="49">
        <v>5297</v>
      </c>
      <c r="D18" s="49">
        <f>754+110+20</f>
        <v>884</v>
      </c>
      <c r="E18" s="30">
        <f t="shared" si="0"/>
        <v>0.16688691712289974</v>
      </c>
      <c r="F18" s="30">
        <v>0.95878524945770061</v>
      </c>
      <c r="H18" s="56"/>
    </row>
    <row r="19" spans="1:8" ht="24" customHeight="1" x14ac:dyDescent="0.25">
      <c r="A19" s="46">
        <v>5</v>
      </c>
      <c r="B19" s="47" t="s">
        <v>55</v>
      </c>
      <c r="C19" s="49">
        <v>165</v>
      </c>
      <c r="D19" s="49">
        <v>6</v>
      </c>
      <c r="E19" s="30">
        <f t="shared" si="0"/>
        <v>3.6363636363636362E-2</v>
      </c>
      <c r="F19" s="30">
        <v>0.21428571428571427</v>
      </c>
      <c r="H19" s="56"/>
    </row>
    <row r="20" spans="1:8" ht="24" customHeight="1" x14ac:dyDescent="0.25">
      <c r="A20" s="46">
        <v>6</v>
      </c>
      <c r="B20" s="47" t="s">
        <v>56</v>
      </c>
      <c r="C20" s="49">
        <v>59287</v>
      </c>
      <c r="D20" s="49">
        <f>12566+2548</f>
        <v>15114</v>
      </c>
      <c r="E20" s="30">
        <f t="shared" si="0"/>
        <v>0.25492941116939632</v>
      </c>
      <c r="F20" s="30">
        <v>1.1492662154969204</v>
      </c>
      <c r="H20" s="56"/>
    </row>
    <row r="21" spans="1:8" ht="24" customHeight="1" x14ac:dyDescent="0.25">
      <c r="A21" s="46">
        <v>7</v>
      </c>
      <c r="B21" s="47" t="s">
        <v>57</v>
      </c>
      <c r="C21" s="49">
        <v>30630</v>
      </c>
      <c r="D21" s="49">
        <f>5385+1068</f>
        <v>6453</v>
      </c>
      <c r="E21" s="30">
        <f t="shared" si="0"/>
        <v>0.21067580803134181</v>
      </c>
      <c r="F21" s="30">
        <v>1.5777506112469437</v>
      </c>
      <c r="H21" s="56"/>
    </row>
    <row r="22" spans="1:8" ht="31.5" x14ac:dyDescent="0.25">
      <c r="A22" s="51">
        <v>8</v>
      </c>
      <c r="B22" s="47" t="s">
        <v>58</v>
      </c>
      <c r="C22" s="49">
        <v>6660</v>
      </c>
      <c r="D22" s="49">
        <v>125</v>
      </c>
      <c r="E22" s="30">
        <f t="shared" si="0"/>
        <v>1.8768768768768769E-2</v>
      </c>
      <c r="F22" s="30">
        <v>0.67204301075268813</v>
      </c>
      <c r="H22" s="56"/>
    </row>
    <row r="23" spans="1:8" ht="31.5" x14ac:dyDescent="0.25">
      <c r="A23" s="46">
        <v>9</v>
      </c>
      <c r="B23" s="47" t="s">
        <v>59</v>
      </c>
      <c r="C23" s="49">
        <f>130351+673</f>
        <v>131024</v>
      </c>
      <c r="D23" s="49">
        <f>10148+26874</f>
        <v>37022</v>
      </c>
      <c r="E23" s="30">
        <f t="shared" si="0"/>
        <v>0.28255892050311393</v>
      </c>
      <c r="F23" s="30">
        <v>0.72321306479654623</v>
      </c>
      <c r="H23" s="56"/>
    </row>
    <row r="24" spans="1:8" ht="24" customHeight="1" x14ac:dyDescent="0.25">
      <c r="A24" s="51">
        <v>10</v>
      </c>
      <c r="B24" s="47" t="s">
        <v>60</v>
      </c>
      <c r="C24" s="49">
        <v>11137</v>
      </c>
      <c r="D24" s="49">
        <f>1959+10</f>
        <v>1969</v>
      </c>
      <c r="E24" s="30">
        <f t="shared" si="0"/>
        <v>0.17679806051899075</v>
      </c>
      <c r="F24" s="30">
        <v>0.84145299145299146</v>
      </c>
      <c r="H24" s="56"/>
    </row>
    <row r="25" spans="1:8" s="26" customFormat="1" ht="24" customHeight="1" x14ac:dyDescent="0.25">
      <c r="A25" s="41" t="s">
        <v>14</v>
      </c>
      <c r="B25" s="44" t="s">
        <v>61</v>
      </c>
      <c r="C25" s="52">
        <v>10645</v>
      </c>
      <c r="D25" s="52"/>
      <c r="E25" s="36"/>
      <c r="F25" s="36"/>
      <c r="G25" s="54"/>
      <c r="H25" s="56"/>
    </row>
    <row r="26" spans="1:8" s="26" customFormat="1" ht="35.25" customHeight="1" x14ac:dyDescent="0.25">
      <c r="A26" s="41" t="s">
        <v>16</v>
      </c>
      <c r="B26" s="44" t="s">
        <v>62</v>
      </c>
      <c r="C26" s="52"/>
      <c r="D26" s="52">
        <v>62069</v>
      </c>
      <c r="E26" s="36"/>
      <c r="F26" s="36">
        <v>0.96667133890887569</v>
      </c>
      <c r="G26" s="54"/>
      <c r="H26" s="56"/>
    </row>
    <row r="27" spans="1:8" ht="25.5" customHeight="1" x14ac:dyDescent="0.25">
      <c r="D27" s="77" t="s">
        <v>46</v>
      </c>
      <c r="E27" s="77"/>
      <c r="F27" s="77"/>
      <c r="H27" s="56"/>
    </row>
    <row r="28" spans="1:8" ht="21.95" customHeight="1" x14ac:dyDescent="0.25">
      <c r="H28" s="53"/>
    </row>
  </sheetData>
  <mergeCells count="13">
    <mergeCell ref="D27:F27"/>
    <mergeCell ref="A7:A8"/>
    <mergeCell ref="B7:B8"/>
    <mergeCell ref="C7:C8"/>
    <mergeCell ref="D7:D8"/>
    <mergeCell ref="E7:F7"/>
    <mergeCell ref="A9:B9"/>
    <mergeCell ref="E6:F6"/>
    <mergeCell ref="A1:B1"/>
    <mergeCell ref="E1:F1"/>
    <mergeCell ref="A2:B2"/>
    <mergeCell ref="A4:F4"/>
    <mergeCell ref="A5:D5"/>
  </mergeCells>
  <pageMargins left="0.7" right="0.7" top="0.75" bottom="0.75" header="0.3" footer="0.3"/>
  <pageSetup paperSize="9" scale="97" fitToHeight="10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76DD0EEA9EDF408EA9CAF807026CA8" ma:contentTypeVersion="0" ma:contentTypeDescription="Create a new document." ma:contentTypeScope="" ma:versionID="01f16fe42e32de103311fcd363865c4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11b5f35d88f7f6ebfe284b0f73f439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FDACA6F-7E12-456B-890F-44CB0BBF3A04}"/>
</file>

<file path=customXml/itemProps2.xml><?xml version="1.0" encoding="utf-8"?>
<ds:datastoreItem xmlns:ds="http://schemas.openxmlformats.org/officeDocument/2006/customXml" ds:itemID="{77E750AC-0001-4B9B-8660-88C8CFDE0ADC}"/>
</file>

<file path=customXml/itemProps3.xml><?xml version="1.0" encoding="utf-8"?>
<ds:datastoreItem xmlns:ds="http://schemas.openxmlformats.org/officeDocument/2006/customXml" ds:itemID="{25FA71B8-0E2A-4E33-A97A-0C648EF768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Can doi QI</vt:lpstr>
      <vt:lpstr>thu Quý I</vt:lpstr>
      <vt:lpstr>Chi quý I</vt:lpstr>
      <vt:lpstr>'Can doi QI'!Print_Area</vt:lpstr>
      <vt:lpstr>'Chi quý I'!Print_Area</vt:lpstr>
      <vt:lpstr>'thu Quý I'!Print_Area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VOSTRO3671</dc:creator>
  <cp:lastModifiedBy>VOSTRO3671</cp:lastModifiedBy>
  <cp:lastPrinted>2021-11-18T11:35:10Z</cp:lastPrinted>
  <dcterms:created xsi:type="dcterms:W3CDTF">2020-10-08T07:09:44Z</dcterms:created>
  <dcterms:modified xsi:type="dcterms:W3CDTF">2021-11-19T09:51:08Z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0x010100EF76DD0EEA9EDF408EA9CAF807026CA8</vt:lpwstr>
  </property>
</Properties>
</file>